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2015年度 " sheetId="1" r:id="rId1"/>
    <sheet name="2014年度" sheetId="2" r:id="rId2"/>
    <sheet name="2013年度" sheetId="3" r:id="rId3"/>
    <sheet name="Sheet2" sheetId="4" r:id="rId4"/>
    <sheet name="Sheet3" sheetId="5" r:id="rId5"/>
  </sheets>
  <definedNames>
    <definedName name="_xlnm.Print_Area" localSheetId="1">'2014年度'!$A$1:$L$22</definedName>
    <definedName name="_xlnm.Print_Area" localSheetId="2">'2013年度'!$A$1:$L$11</definedName>
    <definedName name="_xlnm.Print_Area" localSheetId="0">'2015年度 '!$A$1:$L$19</definedName>
  </definedNames>
  <calcPr fullCalcOnLoad="1"/>
</workbook>
</file>

<file path=xl/sharedStrings.xml><?xml version="1.0" encoding="utf-8"?>
<sst xmlns="http://schemas.openxmlformats.org/spreadsheetml/2006/main" count="181" uniqueCount="107">
  <si>
    <t>屯昌县建材市场划行归市建材城家居建材类进驻企业2015年度资金补贴情况表</t>
  </si>
  <si>
    <t>单位盖章:                                                                                资金单位为:元     面积单位为:平方米</t>
  </si>
  <si>
    <t>序号</t>
  </si>
  <si>
    <t xml:space="preserve"> 进驻企业名称</t>
  </si>
  <si>
    <t>法人代表</t>
  </si>
  <si>
    <t xml:space="preserve"> 联系电话</t>
  </si>
  <si>
    <t>进驻时间</t>
  </si>
  <si>
    <t xml:space="preserve"> 经营地址</t>
  </si>
  <si>
    <t>经营面积</t>
  </si>
  <si>
    <t>补贴</t>
  </si>
  <si>
    <t>面积应补</t>
  </si>
  <si>
    <t>缴交税额</t>
  </si>
  <si>
    <t xml:space="preserve"> 实补金额</t>
  </si>
  <si>
    <t>备注</t>
  </si>
  <si>
    <t>月数</t>
  </si>
  <si>
    <t>屯昌合家旺贸易有限公司</t>
  </si>
  <si>
    <t>吴照勋</t>
  </si>
  <si>
    <t>建材城M5098.M5108.M5018.M5028.M5038.M5048.M5058.M5068.M5078.M5088.L3058.L3068.L3078.L3088.L3098.L3108.L3118.L3128</t>
  </si>
  <si>
    <t>备案材料：审批表、承诺书、税票原件8张、身份证复印件、营业执照复印件、合同3份</t>
  </si>
  <si>
    <t>屯昌屯城裕祥钢材经销部</t>
  </si>
  <si>
    <t>陈道裕</t>
  </si>
  <si>
    <t>海南中部家居建材市场钢材交易区088区</t>
  </si>
  <si>
    <t>备案材料：审批表、承诺书、税票原件5张、身份证复印件、营业执照复印件、合同1份</t>
  </si>
  <si>
    <t>屯昌屯城佳佳五金商行</t>
  </si>
  <si>
    <t>何定</t>
  </si>
  <si>
    <t>海南中部家居建材市场M15238</t>
  </si>
  <si>
    <t>备案材料：审批表、营业执照复印件、税务登记证、承诺书、身份证复印件、合同复印件、税票4张。</t>
  </si>
  <si>
    <t>屯昌屯城广美家俬城</t>
  </si>
  <si>
    <t>杜金明</t>
  </si>
  <si>
    <t>海南中部家居建材市场M18栋</t>
  </si>
  <si>
    <t>备案材料：审批表、营业执照复印件、税务登记证、承诺书、身份证复印件、合同复印件、税票1张。</t>
  </si>
  <si>
    <t>屯昌屯城腾达钢材店</t>
  </si>
  <si>
    <t>林政雄</t>
  </si>
  <si>
    <t>海南中部家居建材市场钢材交易区028区</t>
  </si>
  <si>
    <t>备案材料：审批表、营业执照复印件、税务登记证、承诺书、身份证复印件、合同复印件、税票2张。</t>
  </si>
  <si>
    <t>屯昌屯城芙容家具城</t>
  </si>
  <si>
    <t>张世民</t>
  </si>
  <si>
    <t>屯昌屯城黑马印象家具店</t>
  </si>
  <si>
    <t>王存德</t>
  </si>
  <si>
    <t>备案材料：审批表、营业执照复印件、税务登记证、承诺书、身份证复印件、合同复印件、税票4张</t>
  </si>
  <si>
    <t>屯昌屯城盛昌钢材店</t>
  </si>
  <si>
    <t>黄小引</t>
  </si>
  <si>
    <t>建材城钢材区078区</t>
  </si>
  <si>
    <t>备案材料：审批表、营业执照复印件、税务登记证、承诺书、身份证复印件、合同复印件、税票2张</t>
  </si>
  <si>
    <t>海南屯昌新时空照明工程有限公司</t>
  </si>
  <si>
    <t>易振兰</t>
  </si>
  <si>
    <t>海南中部家居建材市场M17218、228、238</t>
  </si>
  <si>
    <t>备案材料：审批表、营业执照复印件、承诺书、身份证复印件、合同复印件、税票13张</t>
  </si>
  <si>
    <t>屯昌屯城全展钢材店</t>
  </si>
  <si>
    <t>黄杰</t>
  </si>
  <si>
    <t>2012.10</t>
  </si>
  <si>
    <t>海南中部家居建材市场钢材交易区098区</t>
  </si>
  <si>
    <t>屯昌屯城鸿兴钢材直销门市部</t>
  </si>
  <si>
    <t>林镇忠</t>
  </si>
  <si>
    <t>海南中部家居建材市场钢材交易区108区</t>
  </si>
  <si>
    <t>屯昌屯城邦耀五金机电商行</t>
  </si>
  <si>
    <t>宋乃敬</t>
  </si>
  <si>
    <t>建材城M10408.M10418</t>
  </si>
  <si>
    <t>海南雅骏装饰工程有限公司</t>
  </si>
  <si>
    <t>廖凌云</t>
  </si>
  <si>
    <t>2015.1</t>
  </si>
  <si>
    <t>中部家居建材市场M16栋</t>
  </si>
  <si>
    <t>备案材料：审批表、营业执照复印件、承诺书、身份证复印件、合同复印件、税票2张</t>
  </si>
  <si>
    <t>屯昌屯城永祥钢材店</t>
  </si>
  <si>
    <t>卓永固</t>
  </si>
  <si>
    <t>海南中部家居建材市场钢材交易区048区</t>
  </si>
  <si>
    <t>合计</t>
  </si>
  <si>
    <t>屯昌县建材市场划行归市建材城家居建材类进驻企业2014年度资金补贴情况表</t>
  </si>
  <si>
    <t xml:space="preserve"> 备注</t>
  </si>
  <si>
    <t>建材城钢材区028区</t>
  </si>
  <si>
    <t>企业申报材料有:工商执照、税务证、铺面合同复印件及缴纳税额单</t>
  </si>
  <si>
    <t>建材城钢材区088区</t>
  </si>
  <si>
    <t>屯昌屯城豪兴家居店</t>
  </si>
  <si>
    <t>胡鹏</t>
  </si>
  <si>
    <t>13318207330
13662622882</t>
  </si>
  <si>
    <t>建材城家具城</t>
  </si>
  <si>
    <t>出差，承诺书后补</t>
  </si>
  <si>
    <t>屯昌屯昌永祥钢材店</t>
  </si>
  <si>
    <t>建材城钢材区048区</t>
  </si>
  <si>
    <t>林振忠</t>
  </si>
  <si>
    <t>建材城钢材区108区</t>
  </si>
  <si>
    <t>建材城钢材区098区</t>
  </si>
  <si>
    <t>屯昌文斌钢材加工有限公司</t>
  </si>
  <si>
    <t>曾斌</t>
  </si>
  <si>
    <t>建材城钢材区068区</t>
  </si>
  <si>
    <t>海南雅骏家居建材有限公司</t>
  </si>
  <si>
    <t>廖芙蓉</t>
  </si>
  <si>
    <t>建材城M16栋</t>
  </si>
  <si>
    <t>屯昌屯城万鑫钢材店</t>
  </si>
  <si>
    <t>黄伟雄</t>
  </si>
  <si>
    <t>18689736688
18689886588</t>
  </si>
  <si>
    <t>建材城钢材区038区</t>
  </si>
  <si>
    <t>屯昌屯城鸿辰广告装饰中心</t>
  </si>
  <si>
    <t>王金娥</t>
  </si>
  <si>
    <t>建材城E1058</t>
  </si>
  <si>
    <t>屯昌屯城卿华五金商行</t>
  </si>
  <si>
    <t>鲁日国</t>
  </si>
  <si>
    <t>建材城M10068.M10078.M10468</t>
  </si>
  <si>
    <t>屯昌屯城佳佳乐水暖电器店</t>
  </si>
  <si>
    <t>周春凤
（王敏）</t>
  </si>
  <si>
    <t>建材城M9178、M9188</t>
  </si>
  <si>
    <t>屯昌屯城时代装饰建材商行</t>
  </si>
  <si>
    <t>曾显深</t>
  </si>
  <si>
    <t>建材城M9128\M9138</t>
  </si>
  <si>
    <t>屯昌县建材市场划行归市建材城家居建材类进驻企业2013年度资金补贴情况表</t>
  </si>
  <si>
    <t>单位盖章:                                                                         资金单位为:元     面积单位为:平方米</t>
  </si>
  <si>
    <t>周春凤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</si>
</sst>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;&quot;￥&quot;\-#,##0.0"/>
  </numFmts>
  <fonts count="4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7" fontId="1" fillId="0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7" fontId="3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7" fontId="4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7" fontId="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7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left" vertical="top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5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top" wrapText="1"/>
    </xf>
    <xf numFmtId="5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67" zoomScaleSheetLayoutView="67" workbookViewId="0" topLeftCell="A1">
      <selection activeCell="O7" sqref="O7"/>
    </sheetView>
  </sheetViews>
  <sheetFormatPr defaultColWidth="9.00390625" defaultRowHeight="24.75" customHeight="1"/>
  <cols>
    <col min="1" max="1" width="5.00390625" style="53" customWidth="1"/>
    <col min="2" max="2" width="28.375" style="54" customWidth="1"/>
    <col min="3" max="3" width="8.625" style="0" customWidth="1"/>
    <col min="4" max="4" width="15.875" style="0" customWidth="1"/>
    <col min="5" max="5" width="11.375" style="0" bestFit="1" customWidth="1"/>
    <col min="6" max="6" width="40.125" style="55" customWidth="1"/>
    <col min="7" max="7" width="5.875" style="0" customWidth="1"/>
    <col min="9" max="9" width="12.875" style="0" bestFit="1" customWidth="1"/>
    <col min="10" max="10" width="14.375" style="56" bestFit="1" customWidth="1"/>
    <col min="11" max="11" width="15.875" style="57" customWidth="1"/>
    <col min="12" max="12" width="31.00390625" style="131" customWidth="1"/>
    <col min="13" max="13" width="17.25390625" style="0" customWidth="1"/>
    <col min="14" max="14" width="9.375" style="0" bestFit="1" customWidth="1"/>
  </cols>
  <sheetData>
    <row r="1" spans="1:12" ht="36.75" customHeight="1">
      <c r="A1" s="58" t="s">
        <v>0</v>
      </c>
      <c r="B1" s="59"/>
      <c r="C1" s="60"/>
      <c r="D1" s="60"/>
      <c r="E1" s="60"/>
      <c r="F1" s="61"/>
      <c r="G1" s="60"/>
      <c r="H1" s="60"/>
      <c r="I1" s="60"/>
      <c r="J1" s="103"/>
      <c r="K1" s="104"/>
      <c r="L1" s="174"/>
    </row>
    <row r="2" spans="1:12" ht="28.5" customHeight="1">
      <c r="A2" s="62" t="s">
        <v>1</v>
      </c>
      <c r="B2" s="63"/>
      <c r="C2" s="64"/>
      <c r="D2" s="64"/>
      <c r="E2" s="64"/>
      <c r="F2" s="65"/>
      <c r="G2" s="64"/>
      <c r="H2" s="64"/>
      <c r="I2" s="64"/>
      <c r="J2" s="105"/>
      <c r="K2" s="106"/>
      <c r="L2" s="175"/>
    </row>
    <row r="3" spans="1:13" s="4" customFormat="1" ht="21" customHeight="1">
      <c r="A3" s="13" t="s">
        <v>2</v>
      </c>
      <c r="B3" s="132" t="s">
        <v>3</v>
      </c>
      <c r="C3" s="132" t="s">
        <v>4</v>
      </c>
      <c r="D3" s="132" t="s">
        <v>5</v>
      </c>
      <c r="E3" s="132" t="s">
        <v>6</v>
      </c>
      <c r="F3" s="132" t="s">
        <v>7</v>
      </c>
      <c r="G3" s="132" t="s">
        <v>8</v>
      </c>
      <c r="H3" s="132" t="s">
        <v>9</v>
      </c>
      <c r="I3" s="132" t="s">
        <v>10</v>
      </c>
      <c r="J3" s="36" t="s">
        <v>11</v>
      </c>
      <c r="K3" s="37" t="s">
        <v>12</v>
      </c>
      <c r="L3" s="176" t="s">
        <v>13</v>
      </c>
      <c r="M3" s="12"/>
    </row>
    <row r="4" spans="1:13" s="4" customFormat="1" ht="21.75" customHeight="1">
      <c r="A4" s="14"/>
      <c r="B4" s="133"/>
      <c r="C4" s="133"/>
      <c r="D4" s="133"/>
      <c r="E4" s="133"/>
      <c r="F4" s="133"/>
      <c r="G4" s="133"/>
      <c r="H4" s="132" t="s">
        <v>14</v>
      </c>
      <c r="I4" s="177"/>
      <c r="J4" s="40"/>
      <c r="K4" s="41"/>
      <c r="L4" s="178"/>
      <c r="M4" s="12"/>
    </row>
    <row r="5" spans="1:12" s="128" customFormat="1" ht="87.75" customHeight="1">
      <c r="A5" s="134">
        <v>1</v>
      </c>
      <c r="B5" s="135" t="s">
        <v>15</v>
      </c>
      <c r="C5" s="136" t="s">
        <v>16</v>
      </c>
      <c r="D5" s="137">
        <v>13518029791</v>
      </c>
      <c r="E5" s="138">
        <v>2012.9</v>
      </c>
      <c r="F5" s="139" t="s">
        <v>17</v>
      </c>
      <c r="G5" s="137">
        <f>360+384+192</f>
        <v>936</v>
      </c>
      <c r="H5" s="137">
        <v>12</v>
      </c>
      <c r="I5" s="179">
        <f>G5*20*H5</f>
        <v>224640</v>
      </c>
      <c r="J5" s="180">
        <f>76630.98+10404.18+14862.77+15533.78+11001.69+11899.15+27105.82+20858.66</f>
        <v>188297.03000000003</v>
      </c>
      <c r="K5" s="181">
        <f aca="true" t="shared" si="0" ref="K5:K7">J5</f>
        <v>188297.03000000003</v>
      </c>
      <c r="L5" s="182" t="s">
        <v>18</v>
      </c>
    </row>
    <row r="6" spans="1:12" s="128" customFormat="1" ht="78.75" customHeight="1">
      <c r="A6" s="134">
        <v>2</v>
      </c>
      <c r="B6" s="140" t="s">
        <v>19</v>
      </c>
      <c r="C6" s="141" t="s">
        <v>20</v>
      </c>
      <c r="D6" s="142">
        <v>13807636379</v>
      </c>
      <c r="E6" s="143">
        <v>2012.12</v>
      </c>
      <c r="F6" s="140" t="s">
        <v>21</v>
      </c>
      <c r="G6" s="142">
        <v>630</v>
      </c>
      <c r="H6" s="144">
        <v>12</v>
      </c>
      <c r="I6" s="179">
        <f aca="true" t="shared" si="1" ref="I6:I19">G6*20*H6</f>
        <v>151200</v>
      </c>
      <c r="J6" s="183">
        <f>4605+3684+1842+921+3801</f>
        <v>14853</v>
      </c>
      <c r="K6" s="184">
        <f t="shared" si="0"/>
        <v>14853</v>
      </c>
      <c r="L6" s="182" t="s">
        <v>22</v>
      </c>
    </row>
    <row r="7" spans="1:14" s="129" customFormat="1" ht="78.75" customHeight="1">
      <c r="A7" s="134">
        <v>3</v>
      </c>
      <c r="B7" s="145" t="s">
        <v>23</v>
      </c>
      <c r="C7" s="146" t="s">
        <v>24</v>
      </c>
      <c r="D7" s="147">
        <v>13322010069</v>
      </c>
      <c r="E7" s="148">
        <v>2015.1</v>
      </c>
      <c r="F7" s="145" t="s">
        <v>25</v>
      </c>
      <c r="G7" s="147">
        <f>48*2</f>
        <v>96</v>
      </c>
      <c r="H7" s="149">
        <v>12</v>
      </c>
      <c r="I7" s="179">
        <f t="shared" si="1"/>
        <v>23040</v>
      </c>
      <c r="J7" s="183">
        <f>9170.68+4002.52+3492.82+2182.72</f>
        <v>18848.74</v>
      </c>
      <c r="K7" s="184">
        <f t="shared" si="0"/>
        <v>18848.74</v>
      </c>
      <c r="L7" s="185" t="s">
        <v>26</v>
      </c>
      <c r="M7" s="128"/>
      <c r="N7" s="186"/>
    </row>
    <row r="8" spans="1:12" s="128" customFormat="1" ht="84.75" customHeight="1">
      <c r="A8" s="134">
        <v>4</v>
      </c>
      <c r="B8" s="140" t="s">
        <v>27</v>
      </c>
      <c r="C8" s="141" t="s">
        <v>28</v>
      </c>
      <c r="D8" s="142">
        <v>18907636037</v>
      </c>
      <c r="E8" s="143">
        <v>2015.7</v>
      </c>
      <c r="F8" s="140" t="s">
        <v>29</v>
      </c>
      <c r="G8" s="142">
        <v>500</v>
      </c>
      <c r="H8" s="144">
        <v>5</v>
      </c>
      <c r="I8" s="179">
        <f t="shared" si="1"/>
        <v>50000</v>
      </c>
      <c r="J8" s="183">
        <v>930</v>
      </c>
      <c r="K8" s="184">
        <v>930</v>
      </c>
      <c r="L8" s="185" t="s">
        <v>30</v>
      </c>
    </row>
    <row r="9" spans="1:12" s="128" customFormat="1" ht="81" customHeight="1">
      <c r="A9" s="134">
        <v>5</v>
      </c>
      <c r="B9" s="140" t="s">
        <v>31</v>
      </c>
      <c r="C9" s="141" t="s">
        <v>32</v>
      </c>
      <c r="D9" s="142">
        <v>13687544099</v>
      </c>
      <c r="E9" s="143">
        <v>2014.2</v>
      </c>
      <c r="F9" s="140" t="s">
        <v>33</v>
      </c>
      <c r="G9" s="142">
        <v>620</v>
      </c>
      <c r="H9" s="144">
        <v>12</v>
      </c>
      <c r="I9" s="179">
        <f t="shared" si="1"/>
        <v>148800</v>
      </c>
      <c r="J9" s="183">
        <f>4060+10131</f>
        <v>14191</v>
      </c>
      <c r="K9" s="184">
        <f aca="true" t="shared" si="2" ref="K9:K18">J9</f>
        <v>14191</v>
      </c>
      <c r="L9" s="185" t="s">
        <v>34</v>
      </c>
    </row>
    <row r="10" spans="1:12" s="128" customFormat="1" ht="82.5" customHeight="1">
      <c r="A10" s="134">
        <v>6</v>
      </c>
      <c r="B10" s="140" t="s">
        <v>35</v>
      </c>
      <c r="C10" s="141" t="s">
        <v>36</v>
      </c>
      <c r="D10" s="142">
        <v>15338962692</v>
      </c>
      <c r="E10" s="143">
        <v>2013.1</v>
      </c>
      <c r="F10" s="140" t="s">
        <v>29</v>
      </c>
      <c r="G10" s="142">
        <v>5737</v>
      </c>
      <c r="H10" s="144">
        <v>12</v>
      </c>
      <c r="I10" s="179">
        <f t="shared" si="1"/>
        <v>1376880</v>
      </c>
      <c r="J10" s="183">
        <f>15503+5161</f>
        <v>20664</v>
      </c>
      <c r="K10" s="184">
        <f t="shared" si="2"/>
        <v>20664</v>
      </c>
      <c r="L10" s="185" t="s">
        <v>34</v>
      </c>
    </row>
    <row r="11" spans="1:12" s="128" customFormat="1" ht="63" customHeight="1">
      <c r="A11" s="134">
        <v>7</v>
      </c>
      <c r="B11" s="140" t="s">
        <v>37</v>
      </c>
      <c r="C11" s="141" t="s">
        <v>38</v>
      </c>
      <c r="D11" s="142">
        <v>18976502629</v>
      </c>
      <c r="E11" s="143">
        <v>2014.8</v>
      </c>
      <c r="F11" s="140" t="s">
        <v>29</v>
      </c>
      <c r="G11" s="142">
        <v>1950</v>
      </c>
      <c r="H11" s="144">
        <v>12</v>
      </c>
      <c r="I11" s="179">
        <f t="shared" si="1"/>
        <v>468000</v>
      </c>
      <c r="J11" s="183">
        <f>4830*2+382+3536</f>
        <v>13578</v>
      </c>
      <c r="K11" s="184">
        <f t="shared" si="2"/>
        <v>13578</v>
      </c>
      <c r="L11" s="185" t="s">
        <v>39</v>
      </c>
    </row>
    <row r="12" spans="1:12" s="128" customFormat="1" ht="61.5" customHeight="1">
      <c r="A12" s="134">
        <v>8</v>
      </c>
      <c r="B12" s="140" t="s">
        <v>40</v>
      </c>
      <c r="C12" s="141" t="s">
        <v>41</v>
      </c>
      <c r="D12" s="142">
        <v>15595962998</v>
      </c>
      <c r="E12" s="143">
        <v>2012.5</v>
      </c>
      <c r="F12" s="140" t="s">
        <v>42</v>
      </c>
      <c r="G12" s="142">
        <v>620</v>
      </c>
      <c r="H12" s="144">
        <v>12</v>
      </c>
      <c r="I12" s="179">
        <f t="shared" si="1"/>
        <v>148800</v>
      </c>
      <c r="J12" s="183">
        <f>10626.68+3299.31</f>
        <v>13925.99</v>
      </c>
      <c r="K12" s="184">
        <f t="shared" si="2"/>
        <v>13925.99</v>
      </c>
      <c r="L12" s="185" t="s">
        <v>43</v>
      </c>
    </row>
    <row r="13" spans="1:12" s="128" customFormat="1" ht="81.75" customHeight="1">
      <c r="A13" s="134">
        <v>9</v>
      </c>
      <c r="B13" s="140" t="s">
        <v>44</v>
      </c>
      <c r="C13" s="141" t="s">
        <v>45</v>
      </c>
      <c r="D13" s="142">
        <v>13379901288</v>
      </c>
      <c r="E13" s="143">
        <v>2013.9</v>
      </c>
      <c r="F13" s="140" t="s">
        <v>46</v>
      </c>
      <c r="G13" s="142">
        <f>88.54*6+87.55*3</f>
        <v>793.89</v>
      </c>
      <c r="H13" s="144">
        <v>12</v>
      </c>
      <c r="I13" s="179">
        <f t="shared" si="1"/>
        <v>190533.59999999998</v>
      </c>
      <c r="J13" s="183">
        <f>928+200+108*10+80</f>
        <v>2288</v>
      </c>
      <c r="K13" s="184">
        <f t="shared" si="2"/>
        <v>2288</v>
      </c>
      <c r="L13" s="185" t="s">
        <v>47</v>
      </c>
    </row>
    <row r="14" spans="1:12" s="128" customFormat="1" ht="75.75" customHeight="1">
      <c r="A14" s="134">
        <v>10</v>
      </c>
      <c r="B14" s="140" t="s">
        <v>48</v>
      </c>
      <c r="C14" s="141" t="s">
        <v>49</v>
      </c>
      <c r="D14" s="142">
        <v>13876640826</v>
      </c>
      <c r="E14" s="150" t="s">
        <v>50</v>
      </c>
      <c r="F14" s="140" t="s">
        <v>51</v>
      </c>
      <c r="G14" s="142">
        <v>620</v>
      </c>
      <c r="H14" s="144">
        <v>12</v>
      </c>
      <c r="I14" s="179">
        <f t="shared" si="1"/>
        <v>148800</v>
      </c>
      <c r="J14" s="183">
        <f>11059.83+3979.36</f>
        <v>15039.19</v>
      </c>
      <c r="K14" s="184">
        <f t="shared" si="2"/>
        <v>15039.19</v>
      </c>
      <c r="L14" s="185" t="s">
        <v>43</v>
      </c>
    </row>
    <row r="15" spans="1:12" s="128" customFormat="1" ht="75">
      <c r="A15" s="151">
        <v>11</v>
      </c>
      <c r="B15" s="152" t="s">
        <v>52</v>
      </c>
      <c r="C15" s="153" t="s">
        <v>53</v>
      </c>
      <c r="D15" s="154">
        <v>13976631333</v>
      </c>
      <c r="E15" s="155" t="s">
        <v>50</v>
      </c>
      <c r="F15" s="140" t="s">
        <v>54</v>
      </c>
      <c r="G15" s="154">
        <v>620</v>
      </c>
      <c r="H15" s="156">
        <v>12</v>
      </c>
      <c r="I15" s="179">
        <f t="shared" si="1"/>
        <v>148800</v>
      </c>
      <c r="J15" s="183">
        <f>11052+4061</f>
        <v>15113</v>
      </c>
      <c r="K15" s="184">
        <f t="shared" si="2"/>
        <v>15113</v>
      </c>
      <c r="L15" s="185" t="s">
        <v>43</v>
      </c>
    </row>
    <row r="16" spans="1:12" s="128" customFormat="1" ht="75">
      <c r="A16" s="157">
        <v>12</v>
      </c>
      <c r="B16" s="158" t="s">
        <v>55</v>
      </c>
      <c r="C16" s="159" t="s">
        <v>56</v>
      </c>
      <c r="D16" s="160">
        <v>18689713690</v>
      </c>
      <c r="E16" s="161">
        <v>2013.1</v>
      </c>
      <c r="F16" s="162" t="s">
        <v>57</v>
      </c>
      <c r="G16" s="160">
        <v>80</v>
      </c>
      <c r="H16" s="163">
        <v>12</v>
      </c>
      <c r="I16" s="187">
        <f t="shared" si="1"/>
        <v>19200</v>
      </c>
      <c r="J16" s="183">
        <f>12613.69+4630</f>
        <v>17243.690000000002</v>
      </c>
      <c r="K16" s="184">
        <f t="shared" si="2"/>
        <v>17243.690000000002</v>
      </c>
      <c r="L16" s="185" t="s">
        <v>34</v>
      </c>
    </row>
    <row r="17" spans="1:14" s="130" customFormat="1" ht="75">
      <c r="A17" s="157">
        <v>13</v>
      </c>
      <c r="B17" s="164" t="s">
        <v>58</v>
      </c>
      <c r="C17" s="165" t="s">
        <v>59</v>
      </c>
      <c r="D17" s="166">
        <v>13617556699</v>
      </c>
      <c r="E17" s="167" t="s">
        <v>60</v>
      </c>
      <c r="F17" s="164" t="s">
        <v>61</v>
      </c>
      <c r="G17" s="166">
        <f>2824*2</f>
        <v>5648</v>
      </c>
      <c r="H17" s="168">
        <v>12</v>
      </c>
      <c r="I17" s="179">
        <f t="shared" si="1"/>
        <v>1355520</v>
      </c>
      <c r="J17" s="180">
        <f>8504.57+2168.66</f>
        <v>10673.23</v>
      </c>
      <c r="K17" s="188">
        <f t="shared" si="2"/>
        <v>10673.23</v>
      </c>
      <c r="L17" s="185" t="s">
        <v>62</v>
      </c>
      <c r="M17" s="128"/>
      <c r="N17" s="128"/>
    </row>
    <row r="18" spans="1:12" s="128" customFormat="1" ht="75">
      <c r="A18" s="157">
        <v>14</v>
      </c>
      <c r="B18" s="135" t="s">
        <v>63</v>
      </c>
      <c r="C18" s="169" t="s">
        <v>64</v>
      </c>
      <c r="D18" s="137">
        <v>13637606141</v>
      </c>
      <c r="E18" s="138">
        <v>2012.8</v>
      </c>
      <c r="F18" s="140" t="s">
        <v>65</v>
      </c>
      <c r="G18" s="137">
        <v>620</v>
      </c>
      <c r="H18" s="170">
        <v>12</v>
      </c>
      <c r="I18" s="179">
        <f t="shared" si="1"/>
        <v>148800</v>
      </c>
      <c r="J18" s="180">
        <f>8210+3233</f>
        <v>11443</v>
      </c>
      <c r="K18" s="181">
        <f t="shared" si="2"/>
        <v>11443</v>
      </c>
      <c r="L18" s="185" t="s">
        <v>43</v>
      </c>
    </row>
    <row r="19" spans="1:12" s="128" customFormat="1" ht="24.75" customHeight="1">
      <c r="A19" s="171"/>
      <c r="B19" s="172"/>
      <c r="C19" s="173"/>
      <c r="D19" s="173"/>
      <c r="E19" s="173"/>
      <c r="F19" s="172"/>
      <c r="G19" s="173"/>
      <c r="H19" s="173"/>
      <c r="I19" s="173"/>
      <c r="J19" s="189" t="s">
        <v>66</v>
      </c>
      <c r="K19" s="190">
        <f>SUM(K5:K18)</f>
        <v>357087.87</v>
      </c>
      <c r="L19" s="191"/>
    </row>
    <row r="20" spans="1:12" ht="24.75" customHeight="1">
      <c r="A20" s="99"/>
      <c r="B20" s="100"/>
      <c r="C20" s="101"/>
      <c r="D20" s="101"/>
      <c r="E20" s="101"/>
      <c r="F20" s="102"/>
      <c r="G20" s="101"/>
      <c r="H20" s="101"/>
      <c r="I20" s="101"/>
      <c r="J20" s="125"/>
      <c r="K20" s="126"/>
      <c r="L20" s="192"/>
    </row>
    <row r="21" spans="1:12" ht="24.75" customHeight="1">
      <c r="A21" s="99"/>
      <c r="B21" s="100"/>
      <c r="C21" s="101"/>
      <c r="D21" s="101"/>
      <c r="E21" s="101"/>
      <c r="F21" s="102"/>
      <c r="G21" s="101"/>
      <c r="H21" s="101"/>
      <c r="I21" s="101"/>
      <c r="J21" s="125"/>
      <c r="K21" s="126"/>
      <c r="L21" s="192"/>
    </row>
    <row r="22" spans="1:12" ht="24.75" customHeight="1">
      <c r="A22" s="99"/>
      <c r="B22" s="100"/>
      <c r="C22" s="101"/>
      <c r="D22" s="101"/>
      <c r="E22" s="101"/>
      <c r="F22" s="102"/>
      <c r="G22" s="101"/>
      <c r="H22" s="101"/>
      <c r="I22" s="101"/>
      <c r="J22" s="127"/>
      <c r="K22" s="126"/>
      <c r="L22" s="192"/>
    </row>
  </sheetData>
  <sheetProtection/>
  <mergeCells count="15">
    <mergeCell ref="A1:L1"/>
    <mergeCell ref="A2:L2"/>
    <mergeCell ref="A19:I19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</mergeCells>
  <printOptions horizontalCentered="1"/>
  <pageMargins left="0.04" right="0.04" top="0.55" bottom="0.08" header="0.31" footer="0.51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5" zoomScaleSheetLayoutView="85" workbookViewId="0" topLeftCell="A3">
      <selection activeCell="B8" sqref="B8:I8"/>
    </sheetView>
  </sheetViews>
  <sheetFormatPr defaultColWidth="9.00390625" defaultRowHeight="24.75" customHeight="1"/>
  <cols>
    <col min="1" max="1" width="5.00390625" style="53" customWidth="1"/>
    <col min="2" max="2" width="26.50390625" style="54" customWidth="1"/>
    <col min="3" max="3" width="8.625" style="0" customWidth="1"/>
    <col min="4" max="4" width="12.25390625" style="0" customWidth="1"/>
    <col min="6" max="6" width="24.375" style="55" customWidth="1"/>
    <col min="10" max="10" width="12.125" style="56" bestFit="1" customWidth="1"/>
    <col min="11" max="11" width="14.00390625" style="57" customWidth="1"/>
    <col min="13" max="13" width="17.25390625" style="0" customWidth="1"/>
    <col min="14" max="14" width="9.375" style="0" bestFit="1" customWidth="1"/>
  </cols>
  <sheetData>
    <row r="1" spans="1:12" ht="24.75" customHeight="1">
      <c r="A1" s="58" t="s">
        <v>67</v>
      </c>
      <c r="B1" s="59"/>
      <c r="C1" s="60"/>
      <c r="D1" s="60"/>
      <c r="E1" s="60"/>
      <c r="F1" s="61"/>
      <c r="G1" s="60"/>
      <c r="H1" s="60"/>
      <c r="I1" s="60"/>
      <c r="J1" s="103"/>
      <c r="K1" s="104"/>
      <c r="L1" s="60"/>
    </row>
    <row r="2" spans="1:12" ht="24.75" customHeight="1">
      <c r="A2" s="62" t="s">
        <v>1</v>
      </c>
      <c r="B2" s="63"/>
      <c r="C2" s="64"/>
      <c r="D2" s="64"/>
      <c r="E2" s="64"/>
      <c r="F2" s="65"/>
      <c r="G2" s="64"/>
      <c r="H2" s="64"/>
      <c r="I2" s="64"/>
      <c r="J2" s="105"/>
      <c r="K2" s="106"/>
      <c r="L2" s="64"/>
    </row>
    <row r="3" spans="1:13" ht="24.75" customHeight="1">
      <c r="A3" s="66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107" t="s">
        <v>11</v>
      </c>
      <c r="K3" s="108" t="s">
        <v>12</v>
      </c>
      <c r="L3" s="67" t="s">
        <v>68</v>
      </c>
      <c r="M3" s="64"/>
    </row>
    <row r="4" spans="1:13" ht="24.75" customHeight="1">
      <c r="A4" s="66"/>
      <c r="B4" s="67"/>
      <c r="C4" s="67"/>
      <c r="D4" s="67"/>
      <c r="E4" s="67"/>
      <c r="F4" s="67"/>
      <c r="G4" s="67"/>
      <c r="H4" s="67" t="s">
        <v>14</v>
      </c>
      <c r="I4" s="109"/>
      <c r="J4" s="110"/>
      <c r="K4" s="111"/>
      <c r="L4" s="109"/>
      <c r="M4" s="64"/>
    </row>
    <row r="5" spans="1:12" ht="24.75" customHeight="1">
      <c r="A5" s="68">
        <v>1</v>
      </c>
      <c r="B5" s="69" t="s">
        <v>31</v>
      </c>
      <c r="C5" s="70" t="s">
        <v>32</v>
      </c>
      <c r="D5" s="70">
        <v>13687544099</v>
      </c>
      <c r="E5" s="70">
        <v>2014.2</v>
      </c>
      <c r="F5" s="69" t="s">
        <v>69</v>
      </c>
      <c r="G5" s="70">
        <v>620</v>
      </c>
      <c r="H5" s="71">
        <v>10</v>
      </c>
      <c r="I5" s="81">
        <f>G5*20*H5</f>
        <v>124000</v>
      </c>
      <c r="J5" s="112">
        <f>3945+79.5+212+291.5+291.5+291.5+291.5+212+212+2.23+212</f>
        <v>6040.73</v>
      </c>
      <c r="K5" s="113">
        <f aca="true" t="shared" si="0" ref="K5:K13">J5</f>
        <v>6040.73</v>
      </c>
      <c r="L5" s="114" t="s">
        <v>70</v>
      </c>
    </row>
    <row r="6" spans="1:12" ht="24.75" customHeight="1">
      <c r="A6" s="68">
        <v>2</v>
      </c>
      <c r="B6" s="69" t="s">
        <v>19</v>
      </c>
      <c r="C6" s="70" t="s">
        <v>20</v>
      </c>
      <c r="D6" s="70">
        <v>13807636379</v>
      </c>
      <c r="E6" s="70">
        <v>2012.12</v>
      </c>
      <c r="F6" s="69" t="s">
        <v>71</v>
      </c>
      <c r="G6" s="70">
        <v>620</v>
      </c>
      <c r="H6" s="71">
        <v>12</v>
      </c>
      <c r="I6" s="81">
        <f aca="true" t="shared" si="1" ref="I6:I21">G6*20*H6</f>
        <v>148800</v>
      </c>
      <c r="J6" s="112">
        <f>8076+291.5*9+212*3</f>
        <v>11335.5</v>
      </c>
      <c r="K6" s="113">
        <f t="shared" si="0"/>
        <v>11335.5</v>
      </c>
      <c r="L6" s="114"/>
    </row>
    <row r="7" spans="1:14" s="51" customFormat="1" ht="24.75" customHeight="1">
      <c r="A7" s="68">
        <v>3</v>
      </c>
      <c r="B7" s="72" t="s">
        <v>72</v>
      </c>
      <c r="C7" s="73" t="s">
        <v>73</v>
      </c>
      <c r="D7" s="73" t="s">
        <v>74</v>
      </c>
      <c r="E7" s="73">
        <v>2013.01</v>
      </c>
      <c r="F7" s="72" t="s">
        <v>75</v>
      </c>
      <c r="G7" s="73">
        <f>1123+1489.32</f>
        <v>2612.3199999999997</v>
      </c>
      <c r="H7" s="74">
        <v>12</v>
      </c>
      <c r="I7" s="79">
        <f t="shared" si="1"/>
        <v>626956.7999999999</v>
      </c>
      <c r="J7" s="112">
        <f>6710+227.7*10+165.6</f>
        <v>9152.6</v>
      </c>
      <c r="K7" s="113">
        <f t="shared" si="0"/>
        <v>9152.6</v>
      </c>
      <c r="L7" s="115"/>
      <c r="M7" s="51" t="s">
        <v>76</v>
      </c>
      <c r="N7" s="116"/>
    </row>
    <row r="8" spans="1:12" ht="24.75" customHeight="1">
      <c r="A8" s="68">
        <v>4</v>
      </c>
      <c r="B8" s="69" t="s">
        <v>40</v>
      </c>
      <c r="C8" s="70" t="s">
        <v>41</v>
      </c>
      <c r="D8" s="70">
        <v>15595962998</v>
      </c>
      <c r="E8" s="70">
        <v>2012.5</v>
      </c>
      <c r="F8" s="69" t="s">
        <v>42</v>
      </c>
      <c r="G8" s="70">
        <v>620</v>
      </c>
      <c r="H8" s="71">
        <v>12</v>
      </c>
      <c r="I8" s="81">
        <f t="shared" si="1"/>
        <v>148800</v>
      </c>
      <c r="J8" s="112">
        <f>6486+291.5*7+29.78+243.07+291.5+212*2</f>
        <v>9514.85</v>
      </c>
      <c r="K8" s="113">
        <f t="shared" si="0"/>
        <v>9514.85</v>
      </c>
      <c r="L8" s="114"/>
    </row>
    <row r="9" spans="1:12" ht="24.75" customHeight="1">
      <c r="A9" s="68">
        <v>5</v>
      </c>
      <c r="B9" s="69" t="s">
        <v>77</v>
      </c>
      <c r="C9" s="70" t="s">
        <v>64</v>
      </c>
      <c r="D9" s="70">
        <v>13637606141</v>
      </c>
      <c r="E9" s="70">
        <v>2012.8</v>
      </c>
      <c r="F9" s="69" t="s">
        <v>78</v>
      </c>
      <c r="G9" s="70">
        <v>620</v>
      </c>
      <c r="H9" s="71">
        <v>12</v>
      </c>
      <c r="I9" s="81">
        <f t="shared" si="1"/>
        <v>148800</v>
      </c>
      <c r="J9" s="112">
        <f>6468+291.5*8+212*2</f>
        <v>9224</v>
      </c>
      <c r="K9" s="113">
        <f t="shared" si="0"/>
        <v>9224</v>
      </c>
      <c r="L9" s="114"/>
    </row>
    <row r="10" spans="1:12" ht="24.75" customHeight="1">
      <c r="A10" s="68">
        <v>6</v>
      </c>
      <c r="B10" s="69" t="s">
        <v>52</v>
      </c>
      <c r="C10" s="70" t="s">
        <v>79</v>
      </c>
      <c r="D10" s="70">
        <v>13976631333</v>
      </c>
      <c r="E10" s="70">
        <v>2012.1</v>
      </c>
      <c r="F10" s="69" t="s">
        <v>80</v>
      </c>
      <c r="G10" s="70">
        <v>620</v>
      </c>
      <c r="H10" s="71">
        <v>12</v>
      </c>
      <c r="I10" s="81">
        <f t="shared" si="1"/>
        <v>148800</v>
      </c>
      <c r="J10" s="112">
        <f>8076+291.5*10+274.2+731.2+212+212</f>
        <v>12420.400000000001</v>
      </c>
      <c r="K10" s="113">
        <f t="shared" si="0"/>
        <v>12420.400000000001</v>
      </c>
      <c r="L10" s="114"/>
    </row>
    <row r="11" spans="1:12" ht="24.75" customHeight="1">
      <c r="A11" s="68">
        <v>7</v>
      </c>
      <c r="B11" s="69" t="s">
        <v>48</v>
      </c>
      <c r="C11" s="70" t="s">
        <v>49</v>
      </c>
      <c r="D11" s="70">
        <v>13876640826</v>
      </c>
      <c r="E11" s="70">
        <v>2012.1</v>
      </c>
      <c r="F11" s="69" t="s">
        <v>81</v>
      </c>
      <c r="G11" s="70">
        <v>620</v>
      </c>
      <c r="H11" s="71">
        <v>12</v>
      </c>
      <c r="I11" s="81">
        <f t="shared" si="1"/>
        <v>148800</v>
      </c>
      <c r="J11" s="112">
        <f>7183.22+921+291.5*10+212*2</f>
        <v>11443.220000000001</v>
      </c>
      <c r="K11" s="113">
        <f t="shared" si="0"/>
        <v>11443.220000000001</v>
      </c>
      <c r="L11" s="114"/>
    </row>
    <row r="12" spans="1:12" ht="24.75" customHeight="1">
      <c r="A12" s="68">
        <v>8</v>
      </c>
      <c r="B12" s="69" t="s">
        <v>82</v>
      </c>
      <c r="C12" s="70" t="s">
        <v>83</v>
      </c>
      <c r="D12" s="70">
        <v>13907518322</v>
      </c>
      <c r="E12" s="70">
        <v>2012.6</v>
      </c>
      <c r="F12" s="69" t="s">
        <v>84</v>
      </c>
      <c r="G12" s="70">
        <v>620</v>
      </c>
      <c r="H12" s="71">
        <v>12</v>
      </c>
      <c r="I12" s="81">
        <f t="shared" si="1"/>
        <v>148800</v>
      </c>
      <c r="J12" s="112">
        <v>25200</v>
      </c>
      <c r="K12" s="113">
        <f t="shared" si="0"/>
        <v>25200</v>
      </c>
      <c r="L12" s="114"/>
    </row>
    <row r="13" spans="1:12" ht="24.75" customHeight="1">
      <c r="A13" s="68">
        <v>9</v>
      </c>
      <c r="B13" s="69" t="s">
        <v>35</v>
      </c>
      <c r="C13" s="70" t="s">
        <v>36</v>
      </c>
      <c r="D13" s="70">
        <v>13627588399</v>
      </c>
      <c r="E13" s="70">
        <v>2013.1</v>
      </c>
      <c r="F13" s="69" t="s">
        <v>75</v>
      </c>
      <c r="G13" s="70">
        <v>5737.1</v>
      </c>
      <c r="H13" s="71">
        <v>12</v>
      </c>
      <c r="I13" s="81">
        <f t="shared" si="1"/>
        <v>1376904</v>
      </c>
      <c r="J13" s="112">
        <f>18165.21+322.3+37.12+430.1+322.3*7+72.27+192.72+322.3+234.4*2+2.46+98.99</f>
        <v>22368.369999999995</v>
      </c>
      <c r="K13" s="113">
        <f t="shared" si="0"/>
        <v>22368.369999999995</v>
      </c>
      <c r="L13" s="114"/>
    </row>
    <row r="14" spans="1:12" ht="24.75" customHeight="1">
      <c r="A14" s="68">
        <v>10</v>
      </c>
      <c r="B14" s="69" t="s">
        <v>85</v>
      </c>
      <c r="C14" s="70" t="s">
        <v>86</v>
      </c>
      <c r="D14" s="70">
        <v>13627588399</v>
      </c>
      <c r="E14" s="70">
        <v>2012.2</v>
      </c>
      <c r="F14" s="69" t="s">
        <v>87</v>
      </c>
      <c r="G14" s="70">
        <f>1456.84+1367.24</f>
        <v>2824.08</v>
      </c>
      <c r="H14" s="71">
        <v>12</v>
      </c>
      <c r="I14" s="81">
        <f t="shared" si="1"/>
        <v>677779.2</v>
      </c>
      <c r="J14" s="112">
        <f>10655.93+101+106+117+358.9+107+155.5+77.5+113+249.9+105+92.62+105.6*2+113.6+28.84+101.94+72+103.6+58.26</f>
        <v>12928.790000000003</v>
      </c>
      <c r="K14" s="113">
        <f aca="true" t="shared" si="2" ref="K14:K17">J14</f>
        <v>12928.790000000003</v>
      </c>
      <c r="L14" s="114"/>
    </row>
    <row r="15" spans="1:12" ht="25.5" customHeight="1">
      <c r="A15" s="75">
        <v>11</v>
      </c>
      <c r="B15" s="76" t="s">
        <v>88</v>
      </c>
      <c r="C15" s="77" t="s">
        <v>89</v>
      </c>
      <c r="D15" s="77" t="s">
        <v>90</v>
      </c>
      <c r="E15" s="77">
        <v>2012.8</v>
      </c>
      <c r="F15" s="76" t="s">
        <v>91</v>
      </c>
      <c r="G15" s="77">
        <v>620</v>
      </c>
      <c r="H15" s="78">
        <v>12</v>
      </c>
      <c r="I15" s="81">
        <f t="shared" si="1"/>
        <v>148800</v>
      </c>
      <c r="J15" s="112">
        <f>290.4*7+103.4+38.77+2.22+921+5544</f>
        <v>8642.189999999999</v>
      </c>
      <c r="K15" s="113">
        <f t="shared" si="2"/>
        <v>8642.189999999999</v>
      </c>
      <c r="L15" s="114"/>
    </row>
    <row r="16" spans="1:12" ht="27" customHeight="1">
      <c r="A16" s="79">
        <v>12</v>
      </c>
      <c r="B16" s="80" t="s">
        <v>92</v>
      </c>
      <c r="C16" s="81" t="s">
        <v>93</v>
      </c>
      <c r="D16" s="81">
        <v>18976644429</v>
      </c>
      <c r="E16" s="81">
        <v>2013.1</v>
      </c>
      <c r="F16" s="80" t="s">
        <v>94</v>
      </c>
      <c r="G16" s="81">
        <v>44.4</v>
      </c>
      <c r="H16" s="82">
        <v>12</v>
      </c>
      <c r="I16" s="81">
        <f t="shared" si="1"/>
        <v>10656</v>
      </c>
      <c r="J16" s="112">
        <f>1140.87+1175.1</f>
        <v>2315.97</v>
      </c>
      <c r="K16" s="113">
        <f t="shared" si="2"/>
        <v>2315.97</v>
      </c>
      <c r="L16" s="114"/>
    </row>
    <row r="17" spans="1:12" s="52" customFormat="1" ht="24.75" customHeight="1">
      <c r="A17" s="79">
        <v>13</v>
      </c>
      <c r="B17" s="83" t="s">
        <v>95</v>
      </c>
      <c r="C17" s="84" t="s">
        <v>96</v>
      </c>
      <c r="D17" s="84">
        <v>15120760038</v>
      </c>
      <c r="E17" s="84">
        <v>2012.4</v>
      </c>
      <c r="F17" s="83" t="s">
        <v>97</v>
      </c>
      <c r="G17" s="84">
        <v>120</v>
      </c>
      <c r="H17" s="85">
        <v>12</v>
      </c>
      <c r="I17" s="81">
        <f t="shared" si="1"/>
        <v>28800</v>
      </c>
      <c r="J17" s="117">
        <f>6034.46</f>
        <v>6034.46</v>
      </c>
      <c r="K17" s="118">
        <f t="shared" si="2"/>
        <v>6034.46</v>
      </c>
      <c r="L17" s="114"/>
    </row>
    <row r="18" spans="1:12" ht="39" customHeight="1">
      <c r="A18" s="79">
        <v>14</v>
      </c>
      <c r="B18" s="86" t="s">
        <v>98</v>
      </c>
      <c r="C18" s="87" t="s">
        <v>99</v>
      </c>
      <c r="D18" s="88">
        <v>13976073378</v>
      </c>
      <c r="E18" s="88">
        <v>2013.1</v>
      </c>
      <c r="F18" s="86" t="s">
        <v>100</v>
      </c>
      <c r="G18" s="88">
        <v>80</v>
      </c>
      <c r="H18" s="89">
        <v>12</v>
      </c>
      <c r="I18" s="81">
        <f t="shared" si="1"/>
        <v>19200</v>
      </c>
      <c r="J18" s="117">
        <f>4826.29+35.83+5.21+222.2*5+161.6*3+1.78</f>
        <v>6464.91</v>
      </c>
      <c r="K18" s="119">
        <f aca="true" t="shared" si="3" ref="K18:K21">J18</f>
        <v>6464.91</v>
      </c>
      <c r="L18" s="114"/>
    </row>
    <row r="19" spans="1:12" ht="24.75" customHeight="1">
      <c r="A19" s="90">
        <v>15</v>
      </c>
      <c r="B19" s="91" t="s">
        <v>55</v>
      </c>
      <c r="C19" s="92" t="s">
        <v>56</v>
      </c>
      <c r="D19" s="92">
        <v>18689713690</v>
      </c>
      <c r="E19" s="92">
        <v>2013.1</v>
      </c>
      <c r="F19" s="93" t="s">
        <v>57</v>
      </c>
      <c r="G19" s="92">
        <v>80</v>
      </c>
      <c r="H19" s="94">
        <v>12</v>
      </c>
      <c r="I19" s="120">
        <f t="shared" si="1"/>
        <v>19200</v>
      </c>
      <c r="J19" s="121">
        <f>930+279.32+930</f>
        <v>2139.3199999999997</v>
      </c>
      <c r="K19" s="122">
        <f t="shared" si="3"/>
        <v>2139.3199999999997</v>
      </c>
      <c r="L19" s="114"/>
    </row>
    <row r="20" spans="1:12" ht="93" customHeight="1">
      <c r="A20" s="95">
        <v>16</v>
      </c>
      <c r="B20" s="86" t="s">
        <v>15</v>
      </c>
      <c r="C20" s="88" t="s">
        <v>16</v>
      </c>
      <c r="D20" s="88">
        <v>13518029791</v>
      </c>
      <c r="E20" s="88">
        <v>2012.9</v>
      </c>
      <c r="F20" s="86" t="s">
        <v>17</v>
      </c>
      <c r="G20" s="88">
        <f>360+384+192</f>
        <v>936</v>
      </c>
      <c r="H20" s="88">
        <v>12</v>
      </c>
      <c r="I20" s="81">
        <f t="shared" si="1"/>
        <v>224640</v>
      </c>
      <c r="J20" s="117">
        <f>558.48+690.66+727.4+1235.51+1445.23+1365.88+577+1085.66+378+1190.07+387+387+1431.87+1274+387+849.01+387+1195.9+387+147105.16</f>
        <v>163044.83000000002</v>
      </c>
      <c r="K20" s="119">
        <f t="shared" si="3"/>
        <v>163044.83000000002</v>
      </c>
      <c r="L20" s="123"/>
    </row>
    <row r="21" spans="1:12" ht="18" customHeight="1">
      <c r="A21" s="95">
        <v>17</v>
      </c>
      <c r="B21" s="86" t="s">
        <v>101</v>
      </c>
      <c r="C21" s="88" t="s">
        <v>102</v>
      </c>
      <c r="D21" s="88">
        <v>13976300559</v>
      </c>
      <c r="E21" s="88">
        <v>2013.3</v>
      </c>
      <c r="F21" s="86" t="s">
        <v>103</v>
      </c>
      <c r="G21" s="88">
        <f>12*4*2</f>
        <v>96</v>
      </c>
      <c r="H21" s="88">
        <v>12</v>
      </c>
      <c r="I21" s="81">
        <f t="shared" si="1"/>
        <v>23040</v>
      </c>
      <c r="J21" s="117">
        <v>873.7</v>
      </c>
      <c r="K21" s="119">
        <f t="shared" si="3"/>
        <v>873.7</v>
      </c>
      <c r="L21" s="124"/>
    </row>
    <row r="22" spans="1:12" ht="24.75" customHeight="1">
      <c r="A22" s="96"/>
      <c r="B22" s="97"/>
      <c r="C22" s="98"/>
      <c r="D22" s="98"/>
      <c r="E22" s="98"/>
      <c r="F22" s="97"/>
      <c r="G22" s="98"/>
      <c r="H22" s="98"/>
      <c r="I22" s="98"/>
      <c r="J22" s="125" t="s">
        <v>66</v>
      </c>
      <c r="K22" s="126">
        <f>SUM(K5:K20)</f>
        <v>318270.14</v>
      </c>
      <c r="L22" s="101"/>
    </row>
    <row r="23" spans="1:12" ht="24.75" customHeight="1">
      <c r="A23" s="99"/>
      <c r="B23" s="100"/>
      <c r="C23" s="101"/>
      <c r="D23" s="101"/>
      <c r="E23" s="101"/>
      <c r="F23" s="102"/>
      <c r="G23" s="101"/>
      <c r="H23" s="101"/>
      <c r="I23" s="101"/>
      <c r="J23" s="125"/>
      <c r="K23" s="126"/>
      <c r="L23" s="101"/>
    </row>
    <row r="24" spans="1:12" ht="24.75" customHeight="1">
      <c r="A24" s="99"/>
      <c r="B24" s="100"/>
      <c r="C24" s="101"/>
      <c r="D24" s="101"/>
      <c r="E24" s="101"/>
      <c r="F24" s="102"/>
      <c r="G24" s="101"/>
      <c r="H24" s="101"/>
      <c r="I24" s="101"/>
      <c r="J24" s="125"/>
      <c r="K24" s="126"/>
      <c r="L24" s="101"/>
    </row>
    <row r="25" spans="1:12" ht="24.75" customHeight="1">
      <c r="A25" s="99"/>
      <c r="B25" s="100"/>
      <c r="C25" s="101"/>
      <c r="D25" s="101"/>
      <c r="E25" s="101"/>
      <c r="F25" s="102"/>
      <c r="G25" s="101"/>
      <c r="H25" s="101"/>
      <c r="I25" s="101"/>
      <c r="J25" s="127"/>
      <c r="K25" s="126"/>
      <c r="L25" s="101"/>
    </row>
  </sheetData>
  <sheetProtection/>
  <mergeCells count="16">
    <mergeCell ref="A1:L1"/>
    <mergeCell ref="A2:L2"/>
    <mergeCell ref="A22:I2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L5:L20"/>
    <mergeCell ref="M3:M4"/>
  </mergeCells>
  <printOptions horizontalCentered="1"/>
  <pageMargins left="0.04" right="0.04" top="0.55" bottom="0.08" header="0.3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selection activeCell="H16" sqref="H16"/>
    </sheetView>
  </sheetViews>
  <sheetFormatPr defaultColWidth="9.00390625" defaultRowHeight="14.25"/>
  <cols>
    <col min="1" max="1" width="5.00390625" style="1" customWidth="1"/>
    <col min="2" max="2" width="21.875" style="3" customWidth="1"/>
    <col min="3" max="3" width="10.25390625" style="4" customWidth="1"/>
    <col min="4" max="4" width="12.00390625" style="4" customWidth="1"/>
    <col min="5" max="5" width="9.125" style="4" bestFit="1" customWidth="1"/>
    <col min="6" max="6" width="15.75390625" style="4" customWidth="1"/>
    <col min="7" max="7" width="10.375" style="4" bestFit="1" customWidth="1"/>
    <col min="8" max="8" width="9.00390625" style="4" customWidth="1"/>
    <col min="9" max="9" width="11.75390625" style="4" bestFit="1" customWidth="1"/>
    <col min="10" max="10" width="15.875" style="5" bestFit="1" customWidth="1"/>
    <col min="11" max="11" width="14.00390625" style="6" customWidth="1"/>
    <col min="12" max="13" width="9.00390625" style="4" customWidth="1"/>
    <col min="14" max="14" width="9.375" style="4" bestFit="1" customWidth="1"/>
    <col min="15" max="16384" width="9.00390625" style="4" customWidth="1"/>
  </cols>
  <sheetData>
    <row r="1" spans="1:12" ht="30.75" customHeight="1">
      <c r="A1" s="7" t="s">
        <v>104</v>
      </c>
      <c r="B1" s="8"/>
      <c r="C1" s="9"/>
      <c r="D1" s="9"/>
      <c r="E1" s="9"/>
      <c r="F1" s="9"/>
      <c r="G1" s="9"/>
      <c r="H1" s="9"/>
      <c r="I1" s="9"/>
      <c r="J1" s="32"/>
      <c r="K1" s="33"/>
      <c r="L1" s="9"/>
    </row>
    <row r="2" spans="1:12" ht="18.75" customHeight="1">
      <c r="A2" s="10" t="s">
        <v>105</v>
      </c>
      <c r="B2" s="11"/>
      <c r="C2" s="12"/>
      <c r="D2" s="12"/>
      <c r="E2" s="12"/>
      <c r="F2" s="12"/>
      <c r="G2" s="12"/>
      <c r="H2" s="12"/>
      <c r="I2" s="12"/>
      <c r="J2" s="34"/>
      <c r="K2" s="35"/>
      <c r="L2" s="12"/>
    </row>
    <row r="3" spans="1:13" s="1" customFormat="1" ht="27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36" t="s">
        <v>11</v>
      </c>
      <c r="K3" s="37" t="s">
        <v>12</v>
      </c>
      <c r="L3" s="13" t="s">
        <v>68</v>
      </c>
      <c r="M3" s="38"/>
    </row>
    <row r="4" spans="1:13" s="1" customFormat="1" ht="21.75" customHeight="1">
      <c r="A4" s="14"/>
      <c r="B4" s="14"/>
      <c r="C4" s="14"/>
      <c r="D4" s="14"/>
      <c r="E4" s="14"/>
      <c r="F4" s="14"/>
      <c r="G4" s="14"/>
      <c r="H4" s="13" t="s">
        <v>14</v>
      </c>
      <c r="I4" s="39"/>
      <c r="J4" s="40"/>
      <c r="K4" s="41"/>
      <c r="L4" s="39"/>
      <c r="M4" s="38"/>
    </row>
    <row r="5" spans="1:12" s="2" customFormat="1" ht="30" customHeight="1">
      <c r="A5" s="15">
        <v>1</v>
      </c>
      <c r="B5" s="16" t="s">
        <v>52</v>
      </c>
      <c r="C5" s="16" t="s">
        <v>79</v>
      </c>
      <c r="D5" s="17">
        <v>13976631333</v>
      </c>
      <c r="E5" s="17">
        <v>2012.1</v>
      </c>
      <c r="F5" s="16" t="s">
        <v>80</v>
      </c>
      <c r="G5" s="17">
        <v>620</v>
      </c>
      <c r="H5" s="18">
        <v>12</v>
      </c>
      <c r="I5" s="23">
        <f aca="true" t="shared" si="0" ref="I5:I15">G5*20*H5</f>
        <v>148800</v>
      </c>
      <c r="J5" s="42">
        <f>2.87+98.1+359.7+261.6+15.3+359.7*2+291.5*6+30+291.5*2+8322</f>
        <v>12140.97</v>
      </c>
      <c r="K5" s="43">
        <f aca="true" t="shared" si="1" ref="K5:K10">J5</f>
        <v>12140.97</v>
      </c>
      <c r="L5" s="44"/>
    </row>
    <row r="6" spans="1:12" s="2" customFormat="1" ht="30" customHeight="1">
      <c r="A6" s="15">
        <v>2</v>
      </c>
      <c r="B6" s="16" t="s">
        <v>48</v>
      </c>
      <c r="C6" s="16" t="s">
        <v>49</v>
      </c>
      <c r="D6" s="17">
        <v>13876640826</v>
      </c>
      <c r="E6" s="17">
        <v>2012.1</v>
      </c>
      <c r="F6" s="16" t="s">
        <v>81</v>
      </c>
      <c r="G6" s="17">
        <v>620</v>
      </c>
      <c r="H6" s="18">
        <v>12</v>
      </c>
      <c r="I6" s="23">
        <f t="shared" si="0"/>
        <v>148800</v>
      </c>
      <c r="J6" s="42">
        <f>79.5*2+291.5*6+3.71+212+6.57+212+1.23+6360</f>
        <v>8703.51</v>
      </c>
      <c r="K6" s="43">
        <f t="shared" si="1"/>
        <v>8703.51</v>
      </c>
      <c r="L6" s="44"/>
    </row>
    <row r="7" spans="1:12" s="2" customFormat="1" ht="30" customHeight="1">
      <c r="A7" s="15">
        <v>3</v>
      </c>
      <c r="B7" s="16" t="s">
        <v>85</v>
      </c>
      <c r="C7" s="16" t="s">
        <v>86</v>
      </c>
      <c r="D7" s="17">
        <v>13627588399</v>
      </c>
      <c r="E7" s="17">
        <v>2012.2</v>
      </c>
      <c r="F7" s="16" t="s">
        <v>87</v>
      </c>
      <c r="G7" s="17">
        <f>1456.84+1367.24</f>
        <v>2824.08</v>
      </c>
      <c r="H7" s="18">
        <v>12</v>
      </c>
      <c r="I7" s="23">
        <f t="shared" si="0"/>
        <v>677779.2</v>
      </c>
      <c r="J7" s="42">
        <v>10701.96</v>
      </c>
      <c r="K7" s="43">
        <f t="shared" si="1"/>
        <v>10701.96</v>
      </c>
      <c r="L7" s="44"/>
    </row>
    <row r="8" spans="1:12" s="2" customFormat="1" ht="30" customHeight="1">
      <c r="A8" s="15">
        <v>4</v>
      </c>
      <c r="B8" s="19" t="s">
        <v>88</v>
      </c>
      <c r="C8" s="19" t="s">
        <v>89</v>
      </c>
      <c r="D8" s="19" t="s">
        <v>90</v>
      </c>
      <c r="E8" s="20">
        <v>2012.8</v>
      </c>
      <c r="F8" s="19" t="s">
        <v>91</v>
      </c>
      <c r="G8" s="20">
        <v>620</v>
      </c>
      <c r="H8" s="21">
        <v>12</v>
      </c>
      <c r="I8" s="23">
        <f t="shared" si="0"/>
        <v>148800</v>
      </c>
      <c r="J8" s="42">
        <f>8.49+45.3+211.2+79.2+290.4</f>
        <v>634.5899999999999</v>
      </c>
      <c r="K8" s="43">
        <f t="shared" si="1"/>
        <v>634.5899999999999</v>
      </c>
      <c r="L8" s="44"/>
    </row>
    <row r="9" spans="1:12" s="2" customFormat="1" ht="30" customHeight="1">
      <c r="A9" s="15">
        <v>5</v>
      </c>
      <c r="B9" s="22" t="s">
        <v>92</v>
      </c>
      <c r="C9" s="22" t="s">
        <v>93</v>
      </c>
      <c r="D9" s="23">
        <v>18889230049</v>
      </c>
      <c r="E9" s="23">
        <v>2013.1</v>
      </c>
      <c r="F9" s="22" t="s">
        <v>94</v>
      </c>
      <c r="G9" s="23">
        <v>44.4</v>
      </c>
      <c r="H9" s="24">
        <v>11</v>
      </c>
      <c r="I9" s="23">
        <f t="shared" si="0"/>
        <v>9768</v>
      </c>
      <c r="J9" s="42">
        <v>756.45</v>
      </c>
      <c r="K9" s="43">
        <f t="shared" si="1"/>
        <v>756.45</v>
      </c>
      <c r="L9" s="44"/>
    </row>
    <row r="10" spans="1:12" s="2" customFormat="1" ht="30" customHeight="1">
      <c r="A10" s="15">
        <v>6</v>
      </c>
      <c r="B10" s="25" t="s">
        <v>98</v>
      </c>
      <c r="C10" s="26" t="s">
        <v>106</v>
      </c>
      <c r="D10" s="27">
        <v>13976073378</v>
      </c>
      <c r="E10" s="27">
        <v>2013.1</v>
      </c>
      <c r="F10" s="25" t="s">
        <v>100</v>
      </c>
      <c r="G10" s="27">
        <v>80</v>
      </c>
      <c r="H10" s="28">
        <v>12</v>
      </c>
      <c r="I10" s="23">
        <f t="shared" si="0"/>
        <v>19200</v>
      </c>
      <c r="J10" s="45">
        <f>4826.29+35.83+5.21+222.2*5+161.6*3+1.78</f>
        <v>6464.91</v>
      </c>
      <c r="K10" s="46">
        <f t="shared" si="1"/>
        <v>6464.91</v>
      </c>
      <c r="L10" s="44"/>
    </row>
    <row r="11" spans="1:12" ht="31.5" customHeight="1">
      <c r="A11" s="29"/>
      <c r="B11" s="30"/>
      <c r="C11" s="31"/>
      <c r="D11" s="31"/>
      <c r="E11" s="31"/>
      <c r="F11" s="31"/>
      <c r="G11" s="31"/>
      <c r="H11" s="31"/>
      <c r="I11" s="31"/>
      <c r="J11" s="47" t="s">
        <v>66</v>
      </c>
      <c r="K11" s="48">
        <f>SUM(K5:K10)</f>
        <v>39402.39</v>
      </c>
      <c r="L11" s="31"/>
    </row>
    <row r="12" spans="1:12" ht="14.25">
      <c r="A12" s="29"/>
      <c r="B12" s="30"/>
      <c r="C12" s="31"/>
      <c r="D12" s="31"/>
      <c r="E12" s="31"/>
      <c r="F12" s="31"/>
      <c r="G12" s="31"/>
      <c r="H12" s="31"/>
      <c r="I12" s="31"/>
      <c r="J12" s="49"/>
      <c r="K12" s="48"/>
      <c r="L12" s="31"/>
    </row>
    <row r="13" spans="1:12" ht="14.25">
      <c r="A13" s="29"/>
      <c r="B13" s="30"/>
      <c r="C13" s="31"/>
      <c r="D13" s="31"/>
      <c r="E13" s="31"/>
      <c r="F13" s="31"/>
      <c r="G13" s="31"/>
      <c r="H13" s="31"/>
      <c r="I13" s="31"/>
      <c r="J13" s="49"/>
      <c r="K13" s="48"/>
      <c r="L13" s="31"/>
    </row>
    <row r="14" spans="1:12" ht="14.25">
      <c r="A14" s="29"/>
      <c r="B14" s="30"/>
      <c r="C14" s="31"/>
      <c r="D14" s="31"/>
      <c r="E14" s="31"/>
      <c r="F14" s="31"/>
      <c r="G14" s="31"/>
      <c r="H14" s="31"/>
      <c r="I14" s="31"/>
      <c r="J14" s="50"/>
      <c r="K14" s="48"/>
      <c r="L14" s="31"/>
    </row>
  </sheetData>
  <sheetProtection/>
  <mergeCells count="15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L5:L10"/>
    <mergeCell ref="M3:M4"/>
  </mergeCells>
  <printOptions horizontalCentered="1"/>
  <pageMargins left="0.28" right="0" top="0.55" bottom="0.08" header="0.51" footer="0.51"/>
  <pageSetup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2015-01-11T07:43:42Z</dcterms:created>
  <dcterms:modified xsi:type="dcterms:W3CDTF">2017-07-18T10:30:42Z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</Properties>
</file>